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9" i="1"/>
  <c r="B78"/>
  <c r="B77"/>
  <c r="B75"/>
  <c r="B74"/>
  <c r="B73"/>
  <c r="C63"/>
  <c r="B63"/>
  <c r="C56"/>
  <c r="B56"/>
  <c r="I44"/>
  <c r="I42"/>
  <c r="K42"/>
  <c r="K50"/>
  <c r="C50"/>
  <c r="F45" s="1"/>
  <c r="B50"/>
  <c r="E45"/>
  <c r="E50" s="1"/>
  <c r="B37"/>
  <c r="B36"/>
  <c r="B35"/>
  <c r="B30"/>
  <c r="B31"/>
  <c r="I7"/>
  <c r="I8"/>
  <c r="B29"/>
  <c r="C21"/>
  <c r="B21"/>
  <c r="C14"/>
  <c r="B14"/>
  <c r="K10"/>
  <c r="I5"/>
  <c r="I2"/>
  <c r="F4"/>
  <c r="E4"/>
  <c r="F5"/>
  <c r="E5"/>
  <c r="F10"/>
  <c r="E10"/>
  <c r="C10"/>
  <c r="B10"/>
  <c r="F50" l="1"/>
  <c r="F44"/>
  <c r="E44"/>
  <c r="I49"/>
  <c r="I50" s="1"/>
  <c r="I9"/>
  <c r="I10" l="1"/>
</calcChain>
</file>

<file path=xl/sharedStrings.xml><?xml version="1.0" encoding="utf-8"?>
<sst xmlns="http://schemas.openxmlformats.org/spreadsheetml/2006/main" count="91" uniqueCount="67">
  <si>
    <t>Winkelpand</t>
  </si>
  <si>
    <t>Inventaris</t>
  </si>
  <si>
    <t>Voorraad</t>
  </si>
  <si>
    <t>Debiteuren</t>
  </si>
  <si>
    <t>ABN/AMRO</t>
  </si>
  <si>
    <t>Kasgeld</t>
  </si>
  <si>
    <t>Aandelenkapitaal</t>
  </si>
  <si>
    <t>Reserves</t>
  </si>
  <si>
    <t>totaal eigen vermogen</t>
  </si>
  <si>
    <t>Hypothecaire lening</t>
  </si>
  <si>
    <t>Crediteuren</t>
  </si>
  <si>
    <t>Te betalen belastingen</t>
  </si>
  <si>
    <t>Omzet</t>
  </si>
  <si>
    <t>Inkoopwaarde van de verkoop</t>
  </si>
  <si>
    <t>Afschrijving pand</t>
  </si>
  <si>
    <t>Afschrijving inventaris</t>
  </si>
  <si>
    <t>Huisvestingskosten</t>
  </si>
  <si>
    <t>Reclamekosten</t>
  </si>
  <si>
    <t>Overige kosten</t>
  </si>
  <si>
    <t>Winst</t>
  </si>
  <si>
    <t>Balans JCO bv in Nieuwegein (x€)</t>
  </si>
  <si>
    <t>winst en verliesrekening (x€)</t>
  </si>
  <si>
    <t>1a.</t>
  </si>
  <si>
    <t>current ratio</t>
  </si>
  <si>
    <t>aan de kortlopende schulden kan voldoen en dat de liquiditeit dus is</t>
  </si>
  <si>
    <t>verbeterd.</t>
  </si>
  <si>
    <t>De current ratio is gestegen; dat betekent dat de onderneming beter</t>
  </si>
  <si>
    <t>(overigens is de liquiditeit op beide momenten prima!)</t>
  </si>
  <si>
    <t>1b.</t>
  </si>
  <si>
    <t>solvabiliteitspercentage</t>
  </si>
  <si>
    <t>Het solvabiliteitspercentage is nagenoeg gelijk gebleven. Het is op 31-12 net ietsje</t>
  </si>
  <si>
    <t>hoger dan op 1-1. Een stijging van het solvabiliteitspercentage betekent dat er meer</t>
  </si>
  <si>
    <t>eigen vermogen is t.o.v. Het vreemd vermogen. Dat betekent dat de onderneming</t>
  </si>
  <si>
    <t>beter in staat is om alle schulden te betalen en dat de solvabiliteit dus verbeterd is.</t>
  </si>
  <si>
    <t>1c.</t>
  </si>
  <si>
    <t>Gemiddeld eigen vermogen is het gemiddelde van het eigen vermogen op 1-1 en 31-12:</t>
  </si>
  <si>
    <t xml:space="preserve">Gemiddeld eigen vermogen: </t>
  </si>
  <si>
    <t>Interest</t>
  </si>
  <si>
    <t>REV</t>
  </si>
  <si>
    <t>1d</t>
  </si>
  <si>
    <t>Gemiddeld totaal vermogen is gemiddelde van het vreemd vermogen op 1-1 en 31-12:</t>
  </si>
  <si>
    <t xml:space="preserve">Gemiddeld totaal vermogen   </t>
  </si>
  <si>
    <t>Winst + interest</t>
  </si>
  <si>
    <t>RTV</t>
  </si>
  <si>
    <t>Balans Bakker BV in Bodegraven (x€)</t>
  </si>
  <si>
    <t>ING</t>
  </si>
  <si>
    <t>Te betalen kosten</t>
  </si>
  <si>
    <t>opgave 2a:</t>
  </si>
  <si>
    <t>liquiditeit kunnen we beoordelen m.b.v. De current ratio:</t>
  </si>
  <si>
    <t>Current ratio</t>
  </si>
  <si>
    <t>Hoe hoger de current ratio, des te beter de liquiditeit.</t>
  </si>
  <si>
    <t>Deze onderneming is dus heel liquide en de liquiditeit is verder verbeterd.</t>
  </si>
  <si>
    <t>opgave 2b.</t>
  </si>
  <si>
    <t>Solvabiliteit kunnen we beoordelen met behulp van solvabiliteitspercentage:</t>
  </si>
  <si>
    <t>als dit percentage toeneemt, is er dus verhoudingsgewijs meer eigen vermogen in de</t>
  </si>
  <si>
    <t>onderneming aanwezig en kan de onderneming beter haar schulden aflossen.</t>
  </si>
  <si>
    <t>De solvabiliteit is dus verbeterd.</t>
  </si>
  <si>
    <t>opgave 2c.</t>
  </si>
  <si>
    <t xml:space="preserve">Hefboomeffect is positief wanneer de onderneming meer rendement haalt (RTV) dan </t>
  </si>
  <si>
    <t>dat aan rente (in procenten) betaald moet worden. In dat geval verdient de onderneming</t>
  </si>
  <si>
    <t>dus geld met leningen. Als de REV groter is dan de RTV, is er sprake van een positief</t>
  </si>
  <si>
    <t xml:space="preserve">hefboomeffect. </t>
  </si>
  <si>
    <t>gemiddeld eigen vermogen:</t>
  </si>
  <si>
    <t>winst:</t>
  </si>
  <si>
    <t>gemiddeld totaal vermogen:</t>
  </si>
  <si>
    <t>winst + interest</t>
  </si>
  <si>
    <t>omdat de RTV &lt; REV is er sprake van een positief hefboomeffect.</t>
  </si>
</sst>
</file>

<file path=xl/styles.xml><?xml version="1.0" encoding="utf-8"?>
<styleSheet xmlns="http://schemas.openxmlformats.org/spreadsheetml/2006/main">
  <numFmts count="1">
    <numFmt numFmtId="164" formatCode="[$€-413]\ #,##0"/>
  </numFmts>
  <fonts count="2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0" xfId="0" applyNumberFormat="1"/>
    <xf numFmtId="16" fontId="1" fillId="0" borderId="0" xfId="0" applyNumberFormat="1" applyFont="1"/>
    <xf numFmtId="16" fontId="1" fillId="0" borderId="0" xfId="0" applyNumberFormat="1" applyFont="1" applyBorder="1"/>
    <xf numFmtId="3" fontId="0" fillId="0" borderId="0" xfId="0" applyNumberFormat="1"/>
    <xf numFmtId="3" fontId="0" fillId="0" borderId="5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0" xfId="0" applyNumberFormat="1" applyFill="1" applyBorder="1"/>
    <xf numFmtId="3" fontId="1" fillId="0" borderId="0" xfId="0" applyNumberFormat="1" applyFont="1" applyBorder="1"/>
    <xf numFmtId="3" fontId="1" fillId="0" borderId="0" xfId="0" applyNumberFormat="1" applyFont="1"/>
    <xf numFmtId="3" fontId="0" fillId="0" borderId="2" xfId="0" applyNumberFormat="1" applyBorder="1"/>
    <xf numFmtId="3" fontId="0" fillId="0" borderId="3" xfId="0" applyNumberFormat="1" applyBorder="1"/>
    <xf numFmtId="2" fontId="0" fillId="0" borderId="0" xfId="0" applyNumberFormat="1"/>
    <xf numFmtId="10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workbookViewId="0">
      <selection activeCell="A81" sqref="A81"/>
    </sheetView>
  </sheetViews>
  <sheetFormatPr defaultRowHeight="15"/>
  <cols>
    <col min="1" max="1" width="27.85546875" customWidth="1"/>
    <col min="2" max="2" width="9.140625" customWidth="1"/>
    <col min="4" max="4" width="21.7109375" customWidth="1"/>
    <col min="5" max="5" width="9.28515625" customWidth="1"/>
    <col min="8" max="8" width="28" customWidth="1"/>
    <col min="10" max="10" width="18.28515625" customWidth="1"/>
  </cols>
  <sheetData>
    <row r="1" spans="1:11">
      <c r="A1" s="1"/>
      <c r="B1" s="1"/>
      <c r="C1" s="1" t="s">
        <v>20</v>
      </c>
      <c r="D1" s="1"/>
      <c r="E1" s="1"/>
      <c r="F1" s="1"/>
      <c r="H1" s="1"/>
      <c r="I1" s="1" t="s">
        <v>21</v>
      </c>
      <c r="J1" s="1"/>
      <c r="K1" s="1"/>
    </row>
    <row r="2" spans="1:11">
      <c r="B2" s="5">
        <v>41640</v>
      </c>
      <c r="C2" s="5">
        <v>42004</v>
      </c>
      <c r="D2" s="2"/>
      <c r="E2" s="6">
        <v>41640</v>
      </c>
      <c r="F2" s="5">
        <v>42004</v>
      </c>
      <c r="H2" t="s">
        <v>13</v>
      </c>
      <c r="I2" s="7">
        <f>K2*0.75</f>
        <v>450000</v>
      </c>
      <c r="J2" s="14" t="s">
        <v>12</v>
      </c>
      <c r="K2" s="7">
        <v>600000</v>
      </c>
    </row>
    <row r="3" spans="1:11">
      <c r="A3" t="s">
        <v>0</v>
      </c>
      <c r="B3" s="7">
        <v>200000</v>
      </c>
      <c r="C3" s="7">
        <v>195000</v>
      </c>
      <c r="D3" s="3" t="s">
        <v>6</v>
      </c>
      <c r="E3" s="10">
        <v>40000</v>
      </c>
      <c r="F3" s="11">
        <v>40000</v>
      </c>
      <c r="H3" t="s">
        <v>14</v>
      </c>
      <c r="I3" s="7">
        <v>5000</v>
      </c>
      <c r="J3" s="15"/>
      <c r="K3" s="7"/>
    </row>
    <row r="4" spans="1:11">
      <c r="A4" t="s">
        <v>1</v>
      </c>
      <c r="B4" s="7">
        <v>30000</v>
      </c>
      <c r="C4" s="7">
        <v>26000</v>
      </c>
      <c r="D4" s="3" t="s">
        <v>7</v>
      </c>
      <c r="E4" s="12">
        <f>E5-E3</f>
        <v>85920</v>
      </c>
      <c r="F4" s="13">
        <f>F5-F3</f>
        <v>88820</v>
      </c>
      <c r="H4" t="s">
        <v>15</v>
      </c>
      <c r="I4" s="7">
        <v>4000</v>
      </c>
      <c r="J4" s="15"/>
      <c r="K4" s="7"/>
    </row>
    <row r="5" spans="1:11">
      <c r="A5" t="s">
        <v>2</v>
      </c>
      <c r="B5" s="7">
        <v>72000</v>
      </c>
      <c r="C5" s="7">
        <v>84000</v>
      </c>
      <c r="D5" s="3" t="s">
        <v>8</v>
      </c>
      <c r="E5" s="10">
        <f>B10-E6-E7-E8</f>
        <v>125920</v>
      </c>
      <c r="F5" s="7">
        <f>C10-F6-F7-F8</f>
        <v>128820</v>
      </c>
      <c r="H5" t="s">
        <v>16</v>
      </c>
      <c r="I5" s="7">
        <f>1200*12</f>
        <v>14400</v>
      </c>
      <c r="J5" s="15"/>
      <c r="K5" s="7"/>
    </row>
    <row r="6" spans="1:11">
      <c r="A6" t="s">
        <v>3</v>
      </c>
      <c r="B6" s="7">
        <v>13500</v>
      </c>
      <c r="C6" s="7">
        <v>22900</v>
      </c>
      <c r="D6" s="3" t="s">
        <v>9</v>
      </c>
      <c r="E6" s="10">
        <v>170000</v>
      </c>
      <c r="F6" s="11">
        <v>170000</v>
      </c>
      <c r="H6" t="s">
        <v>17</v>
      </c>
      <c r="I6" s="7">
        <v>12600</v>
      </c>
      <c r="J6" s="15"/>
      <c r="K6" s="7"/>
    </row>
    <row r="7" spans="1:11">
      <c r="A7" t="s">
        <v>4</v>
      </c>
      <c r="B7" s="7">
        <v>12300</v>
      </c>
      <c r="C7" s="7">
        <v>5200</v>
      </c>
      <c r="D7" s="3" t="s">
        <v>10</v>
      </c>
      <c r="E7" s="11">
        <v>26500</v>
      </c>
      <c r="F7" s="11">
        <v>32100</v>
      </c>
      <c r="H7" t="s">
        <v>18</v>
      </c>
      <c r="I7" s="7">
        <f>69700-6800</f>
        <v>62900</v>
      </c>
      <c r="J7" s="3"/>
    </row>
    <row r="8" spans="1:11">
      <c r="A8" t="s">
        <v>5</v>
      </c>
      <c r="B8" s="7">
        <v>1520</v>
      </c>
      <c r="C8" s="7">
        <v>3520</v>
      </c>
      <c r="D8" s="3" t="s">
        <v>11</v>
      </c>
      <c r="E8" s="11">
        <v>6900</v>
      </c>
      <c r="F8" s="11">
        <v>5700</v>
      </c>
      <c r="H8" t="s">
        <v>37</v>
      </c>
      <c r="I8" s="7">
        <f>0.04*170000</f>
        <v>6800</v>
      </c>
      <c r="J8" s="15"/>
      <c r="K8" s="7"/>
    </row>
    <row r="9" spans="1:11">
      <c r="B9" s="7"/>
      <c r="C9" s="7"/>
      <c r="D9" s="3"/>
      <c r="E9" s="7"/>
      <c r="F9" s="7"/>
      <c r="H9" t="s">
        <v>19</v>
      </c>
      <c r="I9" s="7">
        <f>K2-I2-I3-I4-I5-I6-I8-I7</f>
        <v>44300</v>
      </c>
      <c r="J9" s="15"/>
      <c r="K9" s="7"/>
    </row>
    <row r="10" spans="1:11" ht="15.75" thickBot="1">
      <c r="B10" s="8">
        <f>SUM(B3:B9)</f>
        <v>329320</v>
      </c>
      <c r="C10" s="9">
        <f>SUM(C3:C9)</f>
        <v>336620</v>
      </c>
      <c r="D10" s="3"/>
      <c r="E10" s="8">
        <f>SUM(E5:E9)</f>
        <v>329320</v>
      </c>
      <c r="F10" s="8">
        <f>SUM(F5:F9)</f>
        <v>336620</v>
      </c>
      <c r="I10" s="9">
        <f>SUM(I2:I9)</f>
        <v>600000</v>
      </c>
      <c r="J10" s="15"/>
      <c r="K10" s="8">
        <f>SUM(K2:K9)</f>
        <v>600000</v>
      </c>
    </row>
    <row r="11" spans="1:11" ht="15.75" thickTop="1">
      <c r="B11" s="7"/>
      <c r="C11" s="7"/>
    </row>
    <row r="13" spans="1:11">
      <c r="A13" t="s">
        <v>22</v>
      </c>
      <c r="B13" s="4">
        <v>41640</v>
      </c>
      <c r="C13" s="4">
        <v>42004</v>
      </c>
    </row>
    <row r="14" spans="1:11">
      <c r="A14" t="s">
        <v>23</v>
      </c>
      <c r="B14" s="16">
        <f>(B5+B6+B7+B8)/(E7+E8)</f>
        <v>2.9736526946107786</v>
      </c>
      <c r="C14" s="16">
        <f>(C5+C6+C7+C8)/(F7+F8)</f>
        <v>3.0587301587301585</v>
      </c>
    </row>
    <row r="15" spans="1:11">
      <c r="A15" t="s">
        <v>26</v>
      </c>
    </row>
    <row r="16" spans="1:11">
      <c r="A16" t="s">
        <v>24</v>
      </c>
    </row>
    <row r="17" spans="1:3">
      <c r="A17" t="s">
        <v>25</v>
      </c>
    </row>
    <row r="18" spans="1:3">
      <c r="A18" t="s">
        <v>27</v>
      </c>
    </row>
    <row r="20" spans="1:3">
      <c r="A20" t="s">
        <v>28</v>
      </c>
      <c r="B20" s="4">
        <v>41640</v>
      </c>
      <c r="C20" s="4">
        <v>42004</v>
      </c>
    </row>
    <row r="21" spans="1:3">
      <c r="A21" t="s">
        <v>29</v>
      </c>
      <c r="B21" s="17">
        <f>(E5/(E6+E7+E8))</f>
        <v>0.61907571288102259</v>
      </c>
      <c r="C21" s="17">
        <f>F5/(F6+F7+F8)</f>
        <v>0.61992300288739177</v>
      </c>
    </row>
    <row r="22" spans="1:3">
      <c r="A22" t="s">
        <v>30</v>
      </c>
    </row>
    <row r="23" spans="1:3">
      <c r="A23" t="s">
        <v>31</v>
      </c>
    </row>
    <row r="24" spans="1:3">
      <c r="A24" t="s">
        <v>32</v>
      </c>
    </row>
    <row r="25" spans="1:3">
      <c r="A25" t="s">
        <v>33</v>
      </c>
    </row>
    <row r="27" spans="1:3">
      <c r="A27" t="s">
        <v>34</v>
      </c>
    </row>
    <row r="28" spans="1:3">
      <c r="A28" t="s">
        <v>35</v>
      </c>
    </row>
    <row r="29" spans="1:3">
      <c r="A29" t="s">
        <v>36</v>
      </c>
      <c r="B29" s="18">
        <f>(E5+F5)/2</f>
        <v>127370</v>
      </c>
    </row>
    <row r="30" spans="1:3">
      <c r="A30" t="s">
        <v>19</v>
      </c>
      <c r="B30" s="18">
        <f>I9</f>
        <v>44300</v>
      </c>
    </row>
    <row r="31" spans="1:3">
      <c r="A31" t="s">
        <v>38</v>
      </c>
      <c r="B31" s="17">
        <f>B30/B29</f>
        <v>0.34780560571563163</v>
      </c>
    </row>
    <row r="33" spans="1:11">
      <c r="A33" t="s">
        <v>39</v>
      </c>
    </row>
    <row r="34" spans="1:11">
      <c r="A34" t="s">
        <v>40</v>
      </c>
    </row>
    <row r="35" spans="1:11">
      <c r="A35" t="s">
        <v>41</v>
      </c>
      <c r="B35" s="18">
        <f>(E10+F10)/2</f>
        <v>332970</v>
      </c>
    </row>
    <row r="36" spans="1:11">
      <c r="A36" t="s">
        <v>42</v>
      </c>
      <c r="B36" s="18">
        <f>I9+I8</f>
        <v>51100</v>
      </c>
    </row>
    <row r="37" spans="1:11">
      <c r="A37" t="s">
        <v>43</v>
      </c>
      <c r="B37" s="17">
        <f>B36/B35</f>
        <v>0.15346727933447457</v>
      </c>
    </row>
    <row r="41" spans="1:11">
      <c r="A41" s="1"/>
      <c r="B41" s="1"/>
      <c r="C41" s="1" t="s">
        <v>44</v>
      </c>
      <c r="D41" s="1"/>
      <c r="E41" s="1"/>
      <c r="F41" s="1"/>
      <c r="H41" s="1"/>
      <c r="I41" s="1" t="s">
        <v>21</v>
      </c>
      <c r="J41" s="1"/>
      <c r="K41" s="1"/>
    </row>
    <row r="42" spans="1:11">
      <c r="B42" s="5">
        <v>41640</v>
      </c>
      <c r="C42" s="5">
        <v>42004</v>
      </c>
      <c r="D42" s="2"/>
      <c r="E42" s="6">
        <v>41640</v>
      </c>
      <c r="F42" s="5">
        <v>42004</v>
      </c>
      <c r="H42" t="s">
        <v>13</v>
      </c>
      <c r="I42" s="7">
        <f>K42*0.9</f>
        <v>2029500</v>
      </c>
      <c r="J42" s="14" t="s">
        <v>12</v>
      </c>
      <c r="K42" s="7">
        <f>C45*5</f>
        <v>2255000</v>
      </c>
    </row>
    <row r="43" spans="1:11">
      <c r="A43" t="s">
        <v>0</v>
      </c>
      <c r="B43" s="7">
        <v>240000</v>
      </c>
      <c r="C43" s="7">
        <v>240000</v>
      </c>
      <c r="D43" s="3" t="s">
        <v>6</v>
      </c>
      <c r="E43" s="10">
        <v>100000</v>
      </c>
      <c r="F43" s="11">
        <v>100000</v>
      </c>
      <c r="H43" t="s">
        <v>14</v>
      </c>
      <c r="I43" s="7">
        <v>0</v>
      </c>
      <c r="J43" s="15"/>
      <c r="K43" s="7"/>
    </row>
    <row r="44" spans="1:11">
      <c r="A44" t="s">
        <v>1</v>
      </c>
      <c r="B44" s="7">
        <v>169000</v>
      </c>
      <c r="C44" s="7">
        <v>152000</v>
      </c>
      <c r="D44" s="3" t="s">
        <v>7</v>
      </c>
      <c r="E44" s="12">
        <f>E45-E43</f>
        <v>510320</v>
      </c>
      <c r="F44" s="13">
        <f>F45-F43</f>
        <v>618200</v>
      </c>
      <c r="H44" t="s">
        <v>15</v>
      </c>
      <c r="I44" s="7">
        <f>B44-C44</f>
        <v>17000</v>
      </c>
      <c r="J44" s="15"/>
      <c r="K44" s="7"/>
    </row>
    <row r="45" spans="1:11">
      <c r="A45" t="s">
        <v>2</v>
      </c>
      <c r="B45" s="7">
        <v>398400</v>
      </c>
      <c r="C45" s="7">
        <v>451000</v>
      </c>
      <c r="D45" s="3" t="s">
        <v>8</v>
      </c>
      <c r="E45" s="10">
        <f>B50-E46-E47-E48</f>
        <v>610320</v>
      </c>
      <c r="F45" s="7">
        <f>C50-F46-F47-F48</f>
        <v>718200</v>
      </c>
      <c r="H45" t="s">
        <v>16</v>
      </c>
      <c r="I45" s="7">
        <v>32000</v>
      </c>
      <c r="J45" s="15"/>
      <c r="K45" s="7"/>
    </row>
    <row r="46" spans="1:11">
      <c r="A46" t="s">
        <v>3</v>
      </c>
      <c r="B46" s="7">
        <v>80300</v>
      </c>
      <c r="C46" s="7">
        <v>89700</v>
      </c>
      <c r="D46" s="3" t="s">
        <v>9</v>
      </c>
      <c r="E46" s="10">
        <v>200000</v>
      </c>
      <c r="F46" s="11">
        <v>190000</v>
      </c>
      <c r="H46" t="s">
        <v>17</v>
      </c>
      <c r="I46" s="7">
        <v>29000</v>
      </c>
      <c r="J46" s="15"/>
      <c r="K46" s="7"/>
    </row>
    <row r="47" spans="1:11">
      <c r="A47" t="s">
        <v>45</v>
      </c>
      <c r="B47" s="7">
        <v>27650</v>
      </c>
      <c r="C47" s="7">
        <v>47900</v>
      </c>
      <c r="D47" s="3" t="s">
        <v>10</v>
      </c>
      <c r="E47" s="11">
        <v>70000</v>
      </c>
      <c r="F47" s="11">
        <v>54000</v>
      </c>
      <c r="H47" t="s">
        <v>18</v>
      </c>
      <c r="I47" s="7">
        <v>87500</v>
      </c>
      <c r="J47" s="3"/>
    </row>
    <row r="48" spans="1:11">
      <c r="A48" t="s">
        <v>5</v>
      </c>
      <c r="B48" s="7">
        <v>10200</v>
      </c>
      <c r="C48" s="7">
        <v>8400</v>
      </c>
      <c r="D48" s="3" t="s">
        <v>46</v>
      </c>
      <c r="E48" s="11">
        <v>45230</v>
      </c>
      <c r="F48" s="11">
        <v>26800</v>
      </c>
      <c r="H48" t="s">
        <v>37</v>
      </c>
      <c r="I48" s="7">
        <v>9800</v>
      </c>
      <c r="J48" s="15"/>
      <c r="K48" s="7"/>
    </row>
    <row r="49" spans="1:11">
      <c r="B49" s="7"/>
      <c r="C49" s="7"/>
      <c r="D49" s="3"/>
      <c r="E49" s="7"/>
      <c r="F49" s="7"/>
      <c r="H49" t="s">
        <v>19</v>
      </c>
      <c r="I49" s="7">
        <f>K42-I42-I43-I44-I45-I46-I48-I47</f>
        <v>50200</v>
      </c>
      <c r="J49" s="15"/>
      <c r="K49" s="7"/>
    </row>
    <row r="50" spans="1:11" ht="15.75" thickBot="1">
      <c r="B50" s="8">
        <f>SUM(B43:B49)</f>
        <v>925550</v>
      </c>
      <c r="C50" s="9">
        <f>SUM(C43:C49)</f>
        <v>989000</v>
      </c>
      <c r="D50" s="3"/>
      <c r="E50" s="8">
        <f>SUM(E45:E49)</f>
        <v>925550</v>
      </c>
      <c r="F50" s="8">
        <f>SUM(F45:F49)</f>
        <v>989000</v>
      </c>
      <c r="I50" s="9">
        <f>SUM(I42:I49)</f>
        <v>2255000</v>
      </c>
      <c r="J50" s="15"/>
      <c r="K50" s="8">
        <f>SUM(K42:K49)</f>
        <v>2255000</v>
      </c>
    </row>
    <row r="51" spans="1:11" ht="15.75" thickTop="1">
      <c r="B51" s="7"/>
      <c r="C51" s="7"/>
    </row>
    <row r="53" spans="1:11">
      <c r="A53" t="s">
        <v>47</v>
      </c>
    </row>
    <row r="54" spans="1:11">
      <c r="A54" t="s">
        <v>48</v>
      </c>
    </row>
    <row r="55" spans="1:11">
      <c r="B55" s="4">
        <v>41640</v>
      </c>
      <c r="C55" s="4">
        <v>42004</v>
      </c>
    </row>
    <row r="56" spans="1:11">
      <c r="A56" t="s">
        <v>49</v>
      </c>
      <c r="B56" s="16">
        <f>(B45+B46+B47+B48)/(E47+E48)</f>
        <v>4.482773583268246</v>
      </c>
      <c r="C56" s="16">
        <f>(C45+C46+C47+C48)/(F47+F48)</f>
        <v>7.3886138613861387</v>
      </c>
    </row>
    <row r="57" spans="1:11">
      <c r="A57" t="s">
        <v>50</v>
      </c>
    </row>
    <row r="58" spans="1:11">
      <c r="A58" t="s">
        <v>51</v>
      </c>
    </row>
    <row r="60" spans="1:11">
      <c r="A60" t="s">
        <v>52</v>
      </c>
    </row>
    <row r="61" spans="1:11">
      <c r="A61" t="s">
        <v>53</v>
      </c>
    </row>
    <row r="62" spans="1:11">
      <c r="B62" s="4">
        <v>41640</v>
      </c>
      <c r="C62" s="4">
        <v>42004</v>
      </c>
    </row>
    <row r="63" spans="1:11">
      <c r="A63" t="s">
        <v>29</v>
      </c>
      <c r="B63" s="17">
        <f>E45/(E46+E47+E48)</f>
        <v>1.9361101418012245</v>
      </c>
      <c r="C63" s="17">
        <f>F45/(F46+F47+F48)</f>
        <v>2.652141802067947</v>
      </c>
    </row>
    <row r="64" spans="1:11">
      <c r="A64" t="s">
        <v>54</v>
      </c>
    </row>
    <row r="65" spans="1:2">
      <c r="A65" t="s">
        <v>55</v>
      </c>
    </row>
    <row r="66" spans="1:2">
      <c r="A66" t="s">
        <v>56</v>
      </c>
    </row>
    <row r="68" spans="1:2">
      <c r="A68" t="s">
        <v>57</v>
      </c>
    </row>
    <row r="69" spans="1:2">
      <c r="A69" t="s">
        <v>58</v>
      </c>
    </row>
    <row r="70" spans="1:2">
      <c r="A70" t="s">
        <v>59</v>
      </c>
    </row>
    <row r="71" spans="1:2">
      <c r="A71" t="s">
        <v>60</v>
      </c>
    </row>
    <row r="72" spans="1:2">
      <c r="A72" t="s">
        <v>61</v>
      </c>
    </row>
    <row r="73" spans="1:2">
      <c r="A73" t="s">
        <v>62</v>
      </c>
      <c r="B73">
        <f>(E45+F45)/2</f>
        <v>664260</v>
      </c>
    </row>
    <row r="74" spans="1:2">
      <c r="A74" t="s">
        <v>63</v>
      </c>
      <c r="B74" s="7">
        <f>I49</f>
        <v>50200</v>
      </c>
    </row>
    <row r="75" spans="1:2">
      <c r="A75" t="s">
        <v>38</v>
      </c>
      <c r="B75" s="17">
        <f>B74/B73</f>
        <v>7.5572817872519793E-2</v>
      </c>
    </row>
    <row r="77" spans="1:2">
      <c r="A77" t="s">
        <v>64</v>
      </c>
      <c r="B77">
        <f>(E50+F50)/2</f>
        <v>957275</v>
      </c>
    </row>
    <row r="78" spans="1:2">
      <c r="A78" t="s">
        <v>65</v>
      </c>
      <c r="B78" s="7">
        <f>I49+I48</f>
        <v>60000</v>
      </c>
    </row>
    <row r="79" spans="1:2">
      <c r="A79" t="s">
        <v>43</v>
      </c>
      <c r="B79" s="17">
        <f>B78/B77</f>
        <v>6.2677913870100022E-2</v>
      </c>
    </row>
    <row r="81" spans="1:1">
      <c r="A81" t="s">
        <v>66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Stenden Hogeschool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Krijgsheld</dc:creator>
  <cp:lastModifiedBy>Krijgsheld</cp:lastModifiedBy>
  <dcterms:created xsi:type="dcterms:W3CDTF">2014-05-19T09:38:57Z</dcterms:created>
  <dcterms:modified xsi:type="dcterms:W3CDTF">2014-05-19T10:24:14Z</dcterms:modified>
</cp:coreProperties>
</file>